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carlamunozllos/Desktop/"/>
    </mc:Choice>
  </mc:AlternateContent>
  <xr:revisionPtr revIDLastSave="0" documentId="8_{EA58C08F-3131-464D-A7E5-9E1A253E3835}" xr6:coauthVersionLast="47" xr6:coauthVersionMax="47" xr10:uidLastSave="{00000000-0000-0000-0000-000000000000}"/>
  <bookViews>
    <workbookView xWindow="0" yWindow="500" windowWidth="28800" windowHeight="17280" xr2:uid="{00000000-000D-0000-FFFF-FFFF00000000}"/>
  </bookViews>
  <sheets>
    <sheet name="Hoja1" sheetId="1" r:id="rId1"/>
  </sheets>
  <definedNames>
    <definedName name="_xlnm.Print_Area" localSheetId="0">Hoja1!$A$1:$J$27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1" l="1"/>
  <c r="H24" i="1"/>
  <c r="G24" i="1"/>
  <c r="E24" i="1"/>
  <c r="D24" i="1"/>
  <c r="C24" i="1"/>
  <c r="E14" i="1"/>
  <c r="D14" i="1"/>
  <c r="C14" i="1"/>
  <c r="E11" i="1"/>
  <c r="D11" i="1"/>
  <c r="C11" i="1"/>
  <c r="I22" i="1"/>
  <c r="I20" i="1"/>
  <c r="I19" i="1"/>
  <c r="I17" i="1"/>
  <c r="I14" i="1" s="1"/>
  <c r="I12" i="1"/>
  <c r="I11" i="1" s="1"/>
  <c r="H20" i="1"/>
  <c r="H17" i="1"/>
  <c r="H14" i="1" s="1"/>
  <c r="H27" i="1" s="1"/>
  <c r="G22" i="1"/>
  <c r="G20" i="1"/>
  <c r="G19" i="1"/>
  <c r="G17" i="1"/>
  <c r="G12" i="1"/>
  <c r="G11" i="1" s="1"/>
  <c r="F26" i="1"/>
  <c r="J26" i="1" s="1"/>
  <c r="F25" i="1"/>
  <c r="J25" i="1" s="1"/>
  <c r="J24" i="1" s="1"/>
  <c r="F23" i="1"/>
  <c r="J23" i="1" s="1"/>
  <c r="F22" i="1"/>
  <c r="F21" i="1"/>
  <c r="J21" i="1" s="1"/>
  <c r="F20" i="1"/>
  <c r="J20" i="1" s="1"/>
  <c r="F19" i="1"/>
  <c r="J19" i="1" s="1"/>
  <c r="F18" i="1"/>
  <c r="J18" i="1" s="1"/>
  <c r="F17" i="1"/>
  <c r="J17" i="1" s="1"/>
  <c r="F16" i="1"/>
  <c r="J16" i="1" s="1"/>
  <c r="F15" i="1"/>
  <c r="J15" i="1" s="1"/>
  <c r="F13" i="1"/>
  <c r="J13" i="1" s="1"/>
  <c r="F12" i="1"/>
  <c r="E27" i="1" l="1"/>
  <c r="J12" i="1"/>
  <c r="J11" i="1" s="1"/>
  <c r="G14" i="1"/>
  <c r="G27" i="1" s="1"/>
  <c r="J22" i="1"/>
  <c r="J14" i="1" s="1"/>
  <c r="C27" i="1"/>
  <c r="D27" i="1"/>
  <c r="I27" i="1"/>
  <c r="F11" i="1"/>
  <c r="F14" i="1"/>
  <c r="F24" i="1"/>
  <c r="J27" i="1" l="1"/>
  <c r="J28" i="1" s="1"/>
  <c r="F27" i="1"/>
</calcChain>
</file>

<file path=xl/sharedStrings.xml><?xml version="1.0" encoding="utf-8"?>
<sst xmlns="http://schemas.openxmlformats.org/spreadsheetml/2006/main" count="30" uniqueCount="30">
  <si>
    <t>Descripció</t>
  </si>
  <si>
    <t>Terrenys i béns naturals</t>
  </si>
  <si>
    <t>Construccions</t>
  </si>
  <si>
    <t>Maquinària i utillatge</t>
  </si>
  <si>
    <t>Mobiliari</t>
  </si>
  <si>
    <t>Equips per a processos d'informació</t>
  </si>
  <si>
    <t>Elements de transport</t>
  </si>
  <si>
    <t>Altre immobilitzat material</t>
  </si>
  <si>
    <t>Aplicacions informàtiques</t>
  </si>
  <si>
    <t>Inversions sobre actius utilitzats en règim d'arrendament o cedits</t>
  </si>
  <si>
    <t>IMMOBILITZAT INTANGIBLE</t>
  </si>
  <si>
    <t>IMMOBILITZAT MATERIAL</t>
  </si>
  <si>
    <t>INVERSIONS IMMOBILIÀRIES</t>
  </si>
  <si>
    <t>Inversions en terrenys</t>
  </si>
  <si>
    <t>Inversions en construccions</t>
  </si>
  <si>
    <t>Construccions en curs</t>
  </si>
  <si>
    <t>TOTALS</t>
  </si>
  <si>
    <t>Compte</t>
  </si>
  <si>
    <t>Saldo a 31/12/2019</t>
  </si>
  <si>
    <t>Altes 2020</t>
  </si>
  <si>
    <t>Baixes 2020</t>
  </si>
  <si>
    <t>Saldo a 31/12/2020</t>
  </si>
  <si>
    <t>Dotació amortització 2020</t>
  </si>
  <si>
    <t>Amortització acumulada baixes 2020</t>
  </si>
  <si>
    <t>Amortització acumulada a 31/12/2020</t>
  </si>
  <si>
    <t>Valor Net Comptable a 31/12/2020</t>
  </si>
  <si>
    <t>INVENTARI DE BÉNS I DRETS</t>
  </si>
  <si>
    <t>Resum d'immobilitzat</t>
  </si>
  <si>
    <t>Actualitzat a 31 de desembre de 2020</t>
  </si>
  <si>
    <t>Instal·lacions tècniques i altres instal·lacions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</si>
</sst>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theme="6"/>
      </left>
      <right style="hair">
        <color theme="6"/>
      </right>
      <top style="hair">
        <color theme="6"/>
      </top>
      <bottom style="hair">
        <color theme="6"/>
      </bottom>
      <diagonal/>
    </border>
    <border>
      <left style="hair">
        <color theme="6"/>
      </left>
      <right/>
      <top style="hair">
        <color theme="6"/>
      </top>
      <bottom style="hair">
        <color theme="6"/>
      </bottom>
      <diagonal/>
    </border>
    <border>
      <left/>
      <right style="hair">
        <color theme="6"/>
      </right>
      <top style="hair">
        <color theme="6"/>
      </top>
      <bottom style="hair">
        <color theme="6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2" borderId="1" xfId="0" applyNumberFormat="1" applyFont="1" applyFill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4" fontId="4" fillId="3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" fontId="3" fillId="4" borderId="1" xfId="0" applyNumberFormat="1" applyFont="1" applyFill="1" applyBorder="1"/>
    <xf numFmtId="0" fontId="3" fillId="4" borderId="0" xfId="0" applyFont="1" applyFill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4" fontId="5" fillId="0" borderId="0" xfId="0" applyNumberFormat="1" applyFont="1" applyAlignment="1">
      <alignment horizontal="right"/>
    </xf>
    <xf numFmtId="4" fontId="1" fillId="0" borderId="0" xfId="0" applyNumberFormat="1" applyFont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1065276</xdr:colOff>
      <xdr:row>3</xdr:row>
      <xdr:rowOff>53721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0576" cy="539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8"/>
  <sheetViews>
    <sheetView showGridLines="0" tabSelected="1" workbookViewId="0"/>
  </sheetViews>
  <sheetFormatPr baseColWidth="10" defaultColWidth="11.5" defaultRowHeight="13" x14ac:dyDescent="0.15"/>
  <cols>
    <col min="1" max="1" width="7.5" style="11" bestFit="1" customWidth="1"/>
    <col min="2" max="2" width="31.83203125" style="5" customWidth="1"/>
    <col min="3" max="6" width="13.6640625" style="5" customWidth="1"/>
    <col min="7" max="9" width="13.6640625" style="12" customWidth="1"/>
    <col min="10" max="10" width="13.6640625" style="5" customWidth="1"/>
    <col min="11" max="16384" width="11.5" style="5"/>
  </cols>
  <sheetData>
    <row r="3" spans="1:10" x14ac:dyDescent="0.15">
      <c r="J3" s="24" t="s">
        <v>28</v>
      </c>
    </row>
    <row r="4" spans="1:10" x14ac:dyDescent="0.15">
      <c r="J4" s="24"/>
    </row>
    <row r="6" spans="1:10" ht="16" x14ac:dyDescent="0.2">
      <c r="C6" s="30" t="s">
        <v>26</v>
      </c>
      <c r="D6" s="30"/>
      <c r="E6" s="30"/>
      <c r="F6" s="30"/>
      <c r="G6" s="30"/>
      <c r="H6" s="30"/>
    </row>
    <row r="7" spans="1:10" x14ac:dyDescent="0.15">
      <c r="C7" s="31" t="s">
        <v>27</v>
      </c>
      <c r="D7" s="31"/>
      <c r="E7" s="31"/>
      <c r="F7" s="31"/>
      <c r="G7" s="31"/>
      <c r="H7" s="31"/>
    </row>
    <row r="8" spans="1:10" x14ac:dyDescent="0.15">
      <c r="C8" s="11"/>
      <c r="D8" s="11"/>
      <c r="E8" s="11"/>
      <c r="F8" s="11"/>
      <c r="G8" s="11"/>
      <c r="H8" s="11"/>
    </row>
    <row r="10" spans="1:10" s="3" customFormat="1" ht="50" customHeight="1" x14ac:dyDescent="0.15">
      <c r="A10" s="1" t="s">
        <v>17</v>
      </c>
      <c r="B10" s="1" t="s">
        <v>0</v>
      </c>
      <c r="C10" s="1" t="s">
        <v>18</v>
      </c>
      <c r="D10" s="1" t="s">
        <v>19</v>
      </c>
      <c r="E10" s="1" t="s">
        <v>20</v>
      </c>
      <c r="F10" s="1" t="s">
        <v>21</v>
      </c>
      <c r="G10" s="2" t="s">
        <v>22</v>
      </c>
      <c r="H10" s="2" t="s">
        <v>23</v>
      </c>
      <c r="I10" s="2" t="s">
        <v>24</v>
      </c>
      <c r="J10" s="1" t="s">
        <v>25</v>
      </c>
    </row>
    <row r="11" spans="1:10" x14ac:dyDescent="0.15">
      <c r="A11" s="28" t="s">
        <v>10</v>
      </c>
      <c r="B11" s="29"/>
      <c r="C11" s="4">
        <f>SUM(C12:C13)</f>
        <v>14849687.07</v>
      </c>
      <c r="D11" s="4">
        <f>SUM(D12:D13)</f>
        <v>326579.23</v>
      </c>
      <c r="E11" s="4">
        <f>SUM(E12:E13)</f>
        <v>0</v>
      </c>
      <c r="F11" s="4">
        <f>SUM(F12:F13)</f>
        <v>15176266.300000001</v>
      </c>
      <c r="G11" s="4">
        <f>SUM(G12:G13)</f>
        <v>331207.83</v>
      </c>
      <c r="H11" s="4"/>
      <c r="I11" s="4">
        <f>SUM(I12:I13)</f>
        <v>13537759.559999999</v>
      </c>
      <c r="J11" s="4">
        <f>SUM(J12:J13)</f>
        <v>1638506.7400000012</v>
      </c>
    </row>
    <row r="12" spans="1:10" x14ac:dyDescent="0.15">
      <c r="A12" s="6">
        <v>206</v>
      </c>
      <c r="B12" s="7" t="s">
        <v>8</v>
      </c>
      <c r="C12" s="8">
        <v>12711467.74</v>
      </c>
      <c r="D12" s="8">
        <v>210285.47</v>
      </c>
      <c r="E12" s="8"/>
      <c r="F12" s="8">
        <f>+C12+D12-E12</f>
        <v>12921753.210000001</v>
      </c>
      <c r="G12" s="8">
        <f>143895.06+68095.71</f>
        <v>211990.77000000002</v>
      </c>
      <c r="H12" s="8"/>
      <c r="I12" s="8">
        <f>11806573.4+965029.95</f>
        <v>12771603.35</v>
      </c>
      <c r="J12" s="8">
        <f>+F12-I12</f>
        <v>150149.86000000127</v>
      </c>
    </row>
    <row r="13" spans="1:10" s="10" customFormat="1" ht="25.5" customHeight="1" x14ac:dyDescent="0.15">
      <c r="A13" s="15">
        <v>207</v>
      </c>
      <c r="B13" s="13" t="s">
        <v>9</v>
      </c>
      <c r="C13" s="14">
        <v>2138219.33</v>
      </c>
      <c r="D13" s="14">
        <v>116293.75999999999</v>
      </c>
      <c r="E13" s="14"/>
      <c r="F13" s="14">
        <f>+C13+D13-E13</f>
        <v>2254513.09</v>
      </c>
      <c r="G13" s="14">
        <v>119217.06</v>
      </c>
      <c r="H13" s="14"/>
      <c r="I13" s="14">
        <v>766156.21</v>
      </c>
      <c r="J13" s="14">
        <f>+F13-I13</f>
        <v>1488356.88</v>
      </c>
    </row>
    <row r="14" spans="1:10" x14ac:dyDescent="0.15">
      <c r="A14" s="28" t="s">
        <v>11</v>
      </c>
      <c r="B14" s="29"/>
      <c r="C14" s="4">
        <f t="shared" ref="C14:J14" si="0">+C15+C16+C17+C18+C19+C20+C21+C22+C23</f>
        <v>352475164.61000001</v>
      </c>
      <c r="D14" s="4">
        <f t="shared" si="0"/>
        <v>3579613.3899999992</v>
      </c>
      <c r="E14" s="4">
        <f t="shared" si="0"/>
        <v>328369.82</v>
      </c>
      <c r="F14" s="4">
        <f t="shared" si="0"/>
        <v>355726408.17999995</v>
      </c>
      <c r="G14" s="4">
        <f t="shared" si="0"/>
        <v>7193009.21</v>
      </c>
      <c r="H14" s="4">
        <f t="shared" si="0"/>
        <v>316369.82</v>
      </c>
      <c r="I14" s="4">
        <f t="shared" si="0"/>
        <v>174985507.06</v>
      </c>
      <c r="J14" s="4">
        <f t="shared" si="0"/>
        <v>180740901.12</v>
      </c>
    </row>
    <row r="15" spans="1:10" x14ac:dyDescent="0.15">
      <c r="A15" s="6">
        <v>210</v>
      </c>
      <c r="B15" s="7" t="s">
        <v>1</v>
      </c>
      <c r="C15" s="8">
        <v>762877.14</v>
      </c>
      <c r="D15" s="8"/>
      <c r="E15" s="8"/>
      <c r="F15" s="8">
        <f t="shared" ref="F15:F23" si="1">+C15+D15-E15</f>
        <v>762877.14</v>
      </c>
      <c r="G15" s="8"/>
      <c r="H15" s="8"/>
      <c r="I15" s="8"/>
      <c r="J15" s="8">
        <f t="shared" ref="J15:J23" si="2">+F15-I15</f>
        <v>762877.14</v>
      </c>
    </row>
    <row r="16" spans="1:10" x14ac:dyDescent="0.15">
      <c r="A16" s="6">
        <v>211</v>
      </c>
      <c r="B16" s="7" t="s">
        <v>2</v>
      </c>
      <c r="C16" s="8">
        <v>233012391.99000001</v>
      </c>
      <c r="D16" s="8">
        <v>518575.89</v>
      </c>
      <c r="E16" s="8"/>
      <c r="F16" s="8">
        <f t="shared" si="1"/>
        <v>233530967.88</v>
      </c>
      <c r="G16" s="8">
        <v>4469881.58</v>
      </c>
      <c r="H16" s="8"/>
      <c r="I16" s="8">
        <v>63289126.539999999</v>
      </c>
      <c r="J16" s="8">
        <f t="shared" si="2"/>
        <v>170241841.34</v>
      </c>
    </row>
    <row r="17" spans="1:10" s="19" customFormat="1" x14ac:dyDescent="0.15">
      <c r="A17" s="16">
        <v>214</v>
      </c>
      <c r="B17" s="17" t="s">
        <v>3</v>
      </c>
      <c r="C17" s="18">
        <v>19321936.140000001</v>
      </c>
      <c r="D17" s="18">
        <v>1535289.41</v>
      </c>
      <c r="E17" s="18">
        <v>294651.86</v>
      </c>
      <c r="F17" s="18">
        <f t="shared" si="1"/>
        <v>20562573.690000001</v>
      </c>
      <c r="G17" s="18">
        <f>389010.32+227859.87+222256.91+9628.1</f>
        <v>848755.19999999995</v>
      </c>
      <c r="H17" s="18">
        <f>206151.86+76500</f>
        <v>282651.86</v>
      </c>
      <c r="I17" s="18">
        <f>4953847.1+7526795.7+4346367.72+528034.09</f>
        <v>17355044.609999999</v>
      </c>
      <c r="J17" s="18">
        <f t="shared" si="2"/>
        <v>3207529.0800000019</v>
      </c>
    </row>
    <row r="18" spans="1:10" s="23" customFormat="1" ht="25.5" customHeight="1" x14ac:dyDescent="0.15">
      <c r="A18" s="20">
        <v>215</v>
      </c>
      <c r="B18" s="21" t="s">
        <v>29</v>
      </c>
      <c r="C18" s="22">
        <v>12567559.82</v>
      </c>
      <c r="D18" s="22">
        <v>173344.21</v>
      </c>
      <c r="E18" s="22"/>
      <c r="F18" s="22">
        <f t="shared" si="1"/>
        <v>12740904.030000001</v>
      </c>
      <c r="G18" s="22">
        <v>214821.33</v>
      </c>
      <c r="H18" s="22"/>
      <c r="I18" s="22">
        <v>11795175.539999999</v>
      </c>
      <c r="J18" s="22">
        <f t="shared" si="2"/>
        <v>945728.49000000209</v>
      </c>
    </row>
    <row r="19" spans="1:10" s="19" customFormat="1" x14ac:dyDescent="0.15">
      <c r="A19" s="16">
        <v>216</v>
      </c>
      <c r="B19" s="17" t="s">
        <v>4</v>
      </c>
      <c r="C19" s="18">
        <v>25192901.100000001</v>
      </c>
      <c r="D19" s="18">
        <v>125612.01</v>
      </c>
      <c r="E19" s="18"/>
      <c r="F19" s="18">
        <f t="shared" si="1"/>
        <v>25318513.110000003</v>
      </c>
      <c r="G19" s="18">
        <f>432291.72+14042.36</f>
        <v>446334.07999999996</v>
      </c>
      <c r="H19" s="18"/>
      <c r="I19" s="18">
        <f>22767376.23+1277891.84</f>
        <v>24045268.07</v>
      </c>
      <c r="J19" s="18">
        <f t="shared" si="2"/>
        <v>1273245.0400000028</v>
      </c>
    </row>
    <row r="20" spans="1:10" s="19" customFormat="1" x14ac:dyDescent="0.15">
      <c r="A20" s="16">
        <v>217</v>
      </c>
      <c r="B20" s="17" t="s">
        <v>5</v>
      </c>
      <c r="C20" s="18">
        <v>38920167.450000003</v>
      </c>
      <c r="D20" s="18">
        <v>836304.32</v>
      </c>
      <c r="E20" s="18">
        <v>33717.96</v>
      </c>
      <c r="F20" s="18">
        <f t="shared" si="1"/>
        <v>39722753.810000002</v>
      </c>
      <c r="G20" s="18">
        <f>578738.41+448381.88</f>
        <v>1027120.29</v>
      </c>
      <c r="H20" s="18">
        <f>33187.64+530.32</f>
        <v>33717.96</v>
      </c>
      <c r="I20" s="18">
        <f>27059753.92+10847687.4</f>
        <v>37907441.32</v>
      </c>
      <c r="J20" s="18">
        <f t="shared" si="2"/>
        <v>1815312.4900000021</v>
      </c>
    </row>
    <row r="21" spans="1:10" s="19" customFormat="1" x14ac:dyDescent="0.15">
      <c r="A21" s="16">
        <v>218</v>
      </c>
      <c r="B21" s="17" t="s">
        <v>6</v>
      </c>
      <c r="C21" s="18">
        <v>69260.47</v>
      </c>
      <c r="D21" s="18"/>
      <c r="E21" s="18"/>
      <c r="F21" s="18">
        <f t="shared" si="1"/>
        <v>69260.47</v>
      </c>
      <c r="G21" s="18">
        <v>5450.81</v>
      </c>
      <c r="H21" s="18"/>
      <c r="I21" s="18">
        <v>55541.08</v>
      </c>
      <c r="J21" s="18">
        <f t="shared" si="2"/>
        <v>13719.39</v>
      </c>
    </row>
    <row r="22" spans="1:10" s="19" customFormat="1" x14ac:dyDescent="0.15">
      <c r="A22" s="16">
        <v>219</v>
      </c>
      <c r="B22" s="17" t="s">
        <v>7</v>
      </c>
      <c r="C22" s="18">
        <v>20357263.98</v>
      </c>
      <c r="D22" s="18">
        <v>180645.92</v>
      </c>
      <c r="E22" s="18"/>
      <c r="F22" s="18">
        <f t="shared" si="1"/>
        <v>20537909.900000002</v>
      </c>
      <c r="G22" s="18">
        <f>130136.69+50509.23</f>
        <v>180645.92</v>
      </c>
      <c r="H22" s="18"/>
      <c r="I22" s="18">
        <f>18188909.29+2349000.61</f>
        <v>20537909.899999999</v>
      </c>
      <c r="J22" s="18">
        <f t="shared" si="2"/>
        <v>0</v>
      </c>
    </row>
    <row r="23" spans="1:10" x14ac:dyDescent="0.15">
      <c r="A23" s="6">
        <v>231</v>
      </c>
      <c r="B23" s="7" t="s">
        <v>15</v>
      </c>
      <c r="C23" s="8">
        <v>2270806.52</v>
      </c>
      <c r="D23" s="8">
        <v>209841.63</v>
      </c>
      <c r="E23" s="8"/>
      <c r="F23" s="8">
        <f t="shared" si="1"/>
        <v>2480648.15</v>
      </c>
      <c r="G23" s="8"/>
      <c r="H23" s="8"/>
      <c r="I23" s="8"/>
      <c r="J23" s="8">
        <f t="shared" si="2"/>
        <v>2480648.15</v>
      </c>
    </row>
    <row r="24" spans="1:10" x14ac:dyDescent="0.15">
      <c r="A24" s="28" t="s">
        <v>12</v>
      </c>
      <c r="B24" s="29"/>
      <c r="C24" s="4">
        <f t="shared" ref="C24:J24" si="3">+C25+C26</f>
        <v>40981351.07</v>
      </c>
      <c r="D24" s="4">
        <f t="shared" si="3"/>
        <v>0</v>
      </c>
      <c r="E24" s="4">
        <f t="shared" si="3"/>
        <v>0</v>
      </c>
      <c r="F24" s="4">
        <f t="shared" si="3"/>
        <v>40981351.07</v>
      </c>
      <c r="G24" s="4">
        <f t="shared" si="3"/>
        <v>568350.85</v>
      </c>
      <c r="H24" s="4">
        <f t="shared" si="3"/>
        <v>0</v>
      </c>
      <c r="I24" s="4">
        <f t="shared" si="3"/>
        <v>14693307.32</v>
      </c>
      <c r="J24" s="4">
        <f t="shared" si="3"/>
        <v>26288043.750000004</v>
      </c>
    </row>
    <row r="25" spans="1:10" x14ac:dyDescent="0.15">
      <c r="A25" s="6">
        <v>220</v>
      </c>
      <c r="B25" s="7" t="s">
        <v>13</v>
      </c>
      <c r="C25" s="8">
        <v>40085.68</v>
      </c>
      <c r="D25" s="8"/>
      <c r="E25" s="8"/>
      <c r="F25" s="8">
        <f>+C25+D25-E25</f>
        <v>40085.68</v>
      </c>
      <c r="G25" s="8">
        <v>534.48</v>
      </c>
      <c r="H25" s="8"/>
      <c r="I25" s="8">
        <v>13896.38</v>
      </c>
      <c r="J25" s="8">
        <f>+F25-I25</f>
        <v>26189.300000000003</v>
      </c>
    </row>
    <row r="26" spans="1:10" x14ac:dyDescent="0.15">
      <c r="A26" s="6">
        <v>221</v>
      </c>
      <c r="B26" s="7" t="s">
        <v>14</v>
      </c>
      <c r="C26" s="8">
        <v>40941265.390000001</v>
      </c>
      <c r="D26" s="8"/>
      <c r="E26" s="8"/>
      <c r="F26" s="8">
        <f>+C26+D26-E26</f>
        <v>40941265.390000001</v>
      </c>
      <c r="G26" s="8">
        <v>567816.37</v>
      </c>
      <c r="H26" s="8"/>
      <c r="I26" s="8">
        <v>14679410.939999999</v>
      </c>
      <c r="J26" s="8">
        <f>+F26-I26</f>
        <v>26261854.450000003</v>
      </c>
    </row>
    <row r="27" spans="1:10" s="10" customFormat="1" ht="20" customHeight="1" x14ac:dyDescent="0.15">
      <c r="A27" s="26" t="s">
        <v>16</v>
      </c>
      <c r="B27" s="27"/>
      <c r="C27" s="9">
        <f t="shared" ref="C27:J27" si="4">+C11+C14+C24</f>
        <v>408306202.75</v>
      </c>
      <c r="D27" s="9">
        <f t="shared" si="4"/>
        <v>3906192.6199999992</v>
      </c>
      <c r="E27" s="9">
        <f t="shared" si="4"/>
        <v>328369.82</v>
      </c>
      <c r="F27" s="9">
        <f t="shared" si="4"/>
        <v>411884025.54999995</v>
      </c>
      <c r="G27" s="9">
        <f t="shared" si="4"/>
        <v>8092567.8899999997</v>
      </c>
      <c r="H27" s="9">
        <f t="shared" si="4"/>
        <v>316369.82</v>
      </c>
      <c r="I27" s="9">
        <f t="shared" si="4"/>
        <v>203216573.94</v>
      </c>
      <c r="J27" s="9">
        <f t="shared" si="4"/>
        <v>208667451.61000001</v>
      </c>
    </row>
    <row r="28" spans="1:10" x14ac:dyDescent="0.15">
      <c r="J28" s="25">
        <f>1638506.74+180740901.12+26288043.75-J27</f>
        <v>0</v>
      </c>
    </row>
  </sheetData>
  <mergeCells count="6">
    <mergeCell ref="A27:B27"/>
    <mergeCell ref="A11:B11"/>
    <mergeCell ref="A14:B14"/>
    <mergeCell ref="A24:B24"/>
    <mergeCell ref="C6:H6"/>
    <mergeCell ref="C7:H7"/>
  </mergeCells>
  <printOptions horizontalCentered="1"/>
  <pageMargins left="0.39370078740157483" right="0.39370078740157483" top="0.59055118110236227" bottom="0.39370078740157483" header="0" footer="0"/>
  <pageSetup paperSize="9" scale="8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Universitat Pompeu Fabra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Pérez</dc:creator>
  <cp:lastModifiedBy>Microsoft Office User</cp:lastModifiedBy>
  <cp:lastPrinted>2022-03-15T16:50:51Z</cp:lastPrinted>
  <dcterms:created xsi:type="dcterms:W3CDTF">2022-03-11T11:39:49Z</dcterms:created>
  <dcterms:modified xsi:type="dcterms:W3CDTF">2022-04-13T11:57:21Z</dcterms:modified>
</cp:coreProperties>
</file>